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05" windowWidth="8670" windowHeight="4425" tabRatio="617" activeTab="2"/>
  </bookViews>
  <sheets>
    <sheet name="Sobre o autor" sheetId="1" r:id="rId1"/>
    <sheet name="Sobre o programa" sheetId="2" r:id="rId2"/>
    <sheet name="Programa" sheetId="3" r:id="rId3"/>
  </sheets>
  <definedNames>
    <definedName name="A">'Programa'!$F$19</definedName>
    <definedName name="B">'Programa'!$F$21</definedName>
    <definedName name="CC">'Programa'!$F$23</definedName>
    <definedName name="D">'Programa'!$C$13</definedName>
    <definedName name="Delta_P">'Programa'!$F$12</definedName>
    <definedName name="Dens">'Programa'!$C$8</definedName>
    <definedName name="ER">'Programa'!$F$10</definedName>
    <definedName name="F">'Programa'!$F$17</definedName>
    <definedName name="Fator_de_atrito">'Programa'!$C$14</definedName>
    <definedName name="H">'Programa'!$F$13</definedName>
    <definedName name="Leq">'Programa'!$F$8</definedName>
    <definedName name="Q">'Programa'!$C$12</definedName>
    <definedName name="Re">'Programa'!$C$15</definedName>
    <definedName name="RUG">'Programa'!$F$9</definedName>
    <definedName name="solver_adj" localSheetId="2" hidden="1">'Programa'!$C$13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'Programa'!$H$21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0.01</definedName>
    <definedName name="solver_typ" localSheetId="2" hidden="1">2</definedName>
    <definedName name="solver_val" localSheetId="2" hidden="1">0</definedName>
    <definedName name="V">'Programa'!$F$14</definedName>
    <definedName name="Visc">'Programa'!$C$9</definedName>
  </definedNames>
  <calcPr fullCalcOnLoad="1"/>
</workbook>
</file>

<file path=xl/comments3.xml><?xml version="1.0" encoding="utf-8"?>
<comments xmlns="http://schemas.openxmlformats.org/spreadsheetml/2006/main">
  <authors>
    <author>Kika de Freitas</author>
  </authors>
  <commentList>
    <comment ref="F9" authorId="0">
      <text>
        <r>
          <rPr>
            <sz val="10"/>
            <rFont val="Tahoma"/>
            <family val="2"/>
          </rPr>
          <t xml:space="preserve">Ver tabela ao lado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<sst xmlns="http://schemas.openxmlformats.org/spreadsheetml/2006/main" count="69" uniqueCount="69">
  <si>
    <t>Fator de atrito :</t>
  </si>
  <si>
    <t>Viscosidade (cP) :</t>
  </si>
  <si>
    <t xml:space="preserve">Referência: </t>
  </si>
  <si>
    <t>Perda de carga (mca) :</t>
  </si>
  <si>
    <t>Velocidade (m/s):</t>
  </si>
  <si>
    <t>Características da linha</t>
  </si>
  <si>
    <t>Propriedades do fluido</t>
  </si>
  <si>
    <t>Dados de processo</t>
  </si>
  <si>
    <r>
      <t>Densidade (kg/m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:</t>
    </r>
  </si>
  <si>
    <r>
      <t xml:space="preserve">T.K. Serghides, </t>
    </r>
    <r>
      <rPr>
        <i/>
        <sz val="10"/>
        <rFont val="Times New Roman"/>
        <family val="1"/>
      </rPr>
      <t>Estimate friction factor accurately</t>
    </r>
    <r>
      <rPr>
        <sz val="10"/>
        <rFont val="Times New Roman"/>
        <family val="1"/>
      </rPr>
      <t xml:space="preserve"> - Chem. Engineering, March 5, 1984</t>
    </r>
  </si>
  <si>
    <r>
      <t>Vazão (m</t>
    </r>
    <r>
      <rPr>
        <vertAlign val="superscript"/>
        <sz val="10"/>
        <color indexed="12"/>
        <rFont val="Times New Roman"/>
        <family val="1"/>
      </rPr>
      <t>3</t>
    </r>
    <r>
      <rPr>
        <sz val="10"/>
        <color indexed="12"/>
        <rFont val="Times New Roman"/>
        <family val="1"/>
      </rPr>
      <t>/h) :</t>
    </r>
  </si>
  <si>
    <r>
      <t>Perda de carga (kgf/cm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color indexed="10"/>
        <rFont val="Times New Roman"/>
        <family val="1"/>
      </rPr>
      <t>) :</t>
    </r>
  </si>
  <si>
    <r>
      <t>N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de Reynolds:</t>
    </r>
  </si>
  <si>
    <t>Tipo de escoamento</t>
  </si>
  <si>
    <t>Serviço:</t>
  </si>
  <si>
    <t>Material da linha:</t>
  </si>
  <si>
    <t>Memória de cálculo</t>
  </si>
  <si>
    <t>Fórmulas:</t>
  </si>
  <si>
    <t>Fluido:</t>
  </si>
  <si>
    <t>Rugosidade - ε </t>
  </si>
  <si>
    <t>Tubos plásticos e PVC</t>
  </si>
  <si>
    <t>Aço inoxidável</t>
  </si>
  <si>
    <t>Aço galvanizado</t>
  </si>
  <si>
    <t>Cimento liso</t>
  </si>
  <si>
    <t>Concreto comum</t>
  </si>
  <si>
    <t>Concreto grosso</t>
  </si>
  <si>
    <t>Madeira aplainada</t>
  </si>
  <si>
    <t>Madeira comum</t>
  </si>
  <si>
    <t>Comprimento equivalente (m) :</t>
  </si>
  <si>
    <r>
      <t>Rugosidade relativa (</t>
    </r>
    <r>
      <rPr>
        <sz val="10"/>
        <rFont val="Arial"/>
        <family val="2"/>
      </rPr>
      <t>ε</t>
    </r>
    <r>
      <rPr>
        <sz val="10"/>
        <rFont val="Times New Roman"/>
        <family val="1"/>
      </rPr>
      <t>/D):</t>
    </r>
  </si>
  <si>
    <r>
      <t xml:space="preserve">Rugosidade </t>
    </r>
    <r>
      <rPr>
        <sz val="11"/>
        <rFont val="Times New Roman"/>
        <family val="1"/>
      </rPr>
      <t>(</t>
    </r>
    <r>
      <rPr>
        <sz val="10"/>
        <rFont val="Arial"/>
        <family val="2"/>
      </rPr>
      <t>ε</t>
    </r>
    <r>
      <rPr>
        <sz val="8.5"/>
        <rFont val="Times New Roman"/>
        <family val="1"/>
      </rPr>
      <t xml:space="preserve">, </t>
    </r>
    <r>
      <rPr>
        <sz val="10"/>
        <rFont val="Times New Roman"/>
        <family val="1"/>
      </rPr>
      <t>mm) :</t>
    </r>
  </si>
  <si>
    <t>Equação de Colebrook</t>
  </si>
  <si>
    <t>Diâmetro interno tubo (pol) :</t>
  </si>
  <si>
    <t xml:space="preserve">PERDA DE CARGA EM TUBULAÇÕES   </t>
  </si>
  <si>
    <t>Ferro fundido novo</t>
  </si>
  <si>
    <t>Resina epoxi, ester vinílica ou isoftálica</t>
  </si>
  <si>
    <t>Aço enferrujado</t>
  </si>
  <si>
    <t>Ferro fundido com corrosão</t>
  </si>
  <si>
    <t>Aço soldado</t>
  </si>
  <si>
    <t>Ferro fundido desgastado</t>
  </si>
  <si>
    <t>Cobre, chumbo, bronze e alumínio</t>
  </si>
  <si>
    <t>Aço sem costura</t>
  </si>
  <si>
    <t>Aço carbono comercial</t>
  </si>
  <si>
    <t>0,001 - 0,002</t>
  </si>
  <si>
    <t>0,0015 - 0,007</t>
  </si>
  <si>
    <t>0,045 - 0,090</t>
  </si>
  <si>
    <t>0,15 - 4</t>
  </si>
  <si>
    <t>0,25 - 0,8</t>
  </si>
  <si>
    <t>0,8 - 1,5</t>
  </si>
  <si>
    <t>1,5 - 2,5</t>
  </si>
  <si>
    <t>0,3 - 1</t>
  </si>
  <si>
    <t>0,3 - 5</t>
  </si>
  <si>
    <t>0,18 - 0,9</t>
  </si>
  <si>
    <t>(mm)</t>
  </si>
  <si>
    <t>Aço carbono</t>
  </si>
  <si>
    <t>Material do tubo</t>
  </si>
  <si>
    <r>
      <t>Perda de carga disponível (kgf/cm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color indexed="10"/>
        <rFont val="Times New Roman"/>
        <family val="1"/>
      </rPr>
      <t>) :</t>
    </r>
  </si>
  <si>
    <t>Clovis Sawaia Tofik é engenheiro químico formado pela USP em 1976, com mestrado pela UNICAMP em 1984.</t>
  </si>
  <si>
    <t>Contatos: clovis@cqd.com.br</t>
  </si>
  <si>
    <t xml:space="preserve">Atua na área de desenvolvimento de produtos e de processos químicos assim como em projeto e otimização de processos químicos </t>
  </si>
  <si>
    <t>pela CQD Tecnologia Química.</t>
  </si>
  <si>
    <t xml:space="preserve">               (11) 9908-9093</t>
  </si>
  <si>
    <t>Quando o diâmetro e a vazão são conhecidos, a perda de carga é obtida diretamente.</t>
  </si>
  <si>
    <t>A referência encontra-se planilha de cálculo</t>
  </si>
  <si>
    <r>
      <t xml:space="preserve">Caso seja conhecida a perda de carga disponível pode-se determinar </t>
    </r>
    <r>
      <rPr>
        <b/>
        <sz val="12"/>
        <color indexed="9"/>
        <rFont val="Times New Roman"/>
        <family val="1"/>
      </rPr>
      <t>ou</t>
    </r>
    <r>
      <rPr>
        <sz val="12"/>
        <color indexed="9"/>
        <rFont val="Times New Roman"/>
        <family val="1"/>
      </rPr>
      <t xml:space="preserve"> a vazão </t>
    </r>
    <r>
      <rPr>
        <b/>
        <sz val="12"/>
        <color indexed="9"/>
        <rFont val="Times New Roman"/>
        <family val="1"/>
      </rPr>
      <t>ou</t>
    </r>
    <r>
      <rPr>
        <sz val="12"/>
        <color indexed="9"/>
        <rFont val="Times New Roman"/>
        <family val="1"/>
      </rPr>
      <t xml:space="preserve"> o diâmetro pelos botões de cálculo.</t>
    </r>
  </si>
  <si>
    <t>DESCRIÇÃO SUMARIA DO PROGRAMA</t>
  </si>
  <si>
    <t>Esta planilha calcula a perda de carga em tubulações quando são fornecidas as propriedades do fluido e as características da tubulação.</t>
  </si>
  <si>
    <t>O fator de atrito é calculado pela equação de Colebrook, utilizando-se o método de convergência proposto por Serghides.</t>
  </si>
  <si>
    <t>Ácido sulfúrico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</si>
</sst>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E+00"/>
    <numFmt numFmtId="193" formatCode="0.000E+00"/>
    <numFmt numFmtId="194" formatCode="0.0000E+00"/>
    <numFmt numFmtId="195" formatCode="0E+00"/>
    <numFmt numFmtId="196" formatCode="0.00000E+0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6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sz val="10"/>
      <name val="Verdana"/>
      <family val="2"/>
    </font>
    <font>
      <sz val="8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8.5"/>
      <name val="Times New Roman"/>
      <family val="1"/>
    </font>
    <font>
      <sz val="11"/>
      <name val="Times New Roman"/>
      <family val="1"/>
    </font>
    <font>
      <b/>
      <sz val="10"/>
      <color indexed="56"/>
      <name val="Times New Roman"/>
      <family val="1"/>
    </font>
    <font>
      <sz val="9"/>
      <name val="Verdana"/>
      <family val="2"/>
    </font>
    <font>
      <sz val="10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9" fontId="5" fillId="0" borderId="0" xfId="0" applyNumberFormat="1" applyFont="1" applyFill="1" applyBorder="1" applyAlignment="1" applyProtection="1">
      <alignment horizontal="left"/>
      <protection/>
    </xf>
    <xf numFmtId="11" fontId="5" fillId="0" borderId="10" xfId="0" applyNumberFormat="1" applyFont="1" applyFill="1" applyBorder="1" applyAlignment="1" applyProtection="1">
      <alignment horizontal="left"/>
      <protection/>
    </xf>
    <xf numFmtId="11" fontId="5" fillId="0" borderId="11" xfId="0" applyNumberFormat="1" applyFont="1" applyFill="1" applyBorder="1" applyAlignment="1" applyProtection="1">
      <alignment horizontal="left"/>
      <protection/>
    </xf>
    <xf numFmtId="2" fontId="10" fillId="0" borderId="11" xfId="0" applyNumberFormat="1" applyFont="1" applyFill="1" applyBorder="1" applyAlignment="1" applyProtection="1">
      <alignment horizontal="left"/>
      <protection/>
    </xf>
    <xf numFmtId="2" fontId="5" fillId="0" borderId="11" xfId="0" applyNumberFormat="1" applyFont="1" applyFill="1" applyBorder="1" applyAlignment="1" applyProtection="1">
      <alignment horizontal="left"/>
      <protection/>
    </xf>
    <xf numFmtId="2" fontId="10" fillId="0" borderId="12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188" fontId="5" fillId="33" borderId="11" xfId="0" applyNumberFormat="1" applyFont="1" applyFill="1" applyBorder="1" applyAlignment="1" applyProtection="1">
      <alignment horizontal="left"/>
      <protection locked="0"/>
    </xf>
    <xf numFmtId="2" fontId="8" fillId="33" borderId="0" xfId="0" applyNumberFormat="1" applyFont="1" applyFill="1" applyBorder="1" applyAlignment="1" applyProtection="1">
      <alignment horizontal="left"/>
      <protection locked="0"/>
    </xf>
    <xf numFmtId="190" fontId="8" fillId="33" borderId="0" xfId="0" applyNumberFormat="1" applyFont="1" applyFill="1" applyBorder="1" applyAlignment="1" applyProtection="1">
      <alignment horizontal="left"/>
      <protection locked="0"/>
    </xf>
    <xf numFmtId="0" fontId="8" fillId="34" borderId="0" xfId="0" applyFont="1" applyFill="1" applyAlignment="1" applyProtection="1">
      <alignment horizontal="left"/>
      <protection locked="0"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5" borderId="0" xfId="44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center" wrapText="1"/>
      <protection/>
    </xf>
    <xf numFmtId="0" fontId="13" fillId="36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left"/>
      <protection/>
    </xf>
    <xf numFmtId="0" fontId="20" fillId="37" borderId="17" xfId="0" applyFont="1" applyFill="1" applyBorder="1" applyAlignment="1" applyProtection="1">
      <alignment vertical="top" wrapText="1"/>
      <protection/>
    </xf>
    <xf numFmtId="0" fontId="20" fillId="37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0" fillId="37" borderId="19" xfId="0" applyFont="1" applyFill="1" applyBorder="1" applyAlignment="1" applyProtection="1">
      <alignment vertical="top" wrapText="1"/>
      <protection/>
    </xf>
    <xf numFmtId="0" fontId="20" fillId="37" borderId="19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89" fontId="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 vertical="center" wrapText="1"/>
      <protection/>
    </xf>
    <xf numFmtId="0" fontId="13" fillId="36" borderId="14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2</xdr:col>
      <xdr:colOff>19050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266700" y="29432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790575</xdr:colOff>
      <xdr:row>15</xdr:row>
      <xdr:rowOff>133350</xdr:rowOff>
    </xdr:from>
    <xdr:to>
      <xdr:col>3</xdr:col>
      <xdr:colOff>19050</xdr:colOff>
      <xdr:row>23</xdr:row>
      <xdr:rowOff>57150</xdr:rowOff>
    </xdr:to>
    <xdr:sp>
      <xdr:nvSpPr>
        <xdr:cNvPr id="2" name="AutoShape 18"/>
        <xdr:cNvSpPr>
          <a:spLocks/>
        </xdr:cNvSpPr>
      </xdr:nvSpPr>
      <xdr:spPr>
        <a:xfrm>
          <a:off x="2638425" y="3076575"/>
          <a:ext cx="66675" cy="1447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ovis@cqd.com.br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2:A6"/>
  <sheetViews>
    <sheetView showGridLines="0" showRowColHeaders="0" zoomScalePageLayoutView="0" workbookViewId="0" topLeftCell="A1">
      <pane ySplit="6" topLeftCell="A7" activePane="bottomLeft" state="frozen"/>
      <selection pane="topLeft" activeCell="H26" sqref="H26"/>
      <selection pane="bottomLeft" activeCell="A56" sqref="A56"/>
    </sheetView>
  </sheetViews>
  <sheetFormatPr defaultColWidth="9.00390625" defaultRowHeight="15.75"/>
  <cols>
    <col min="1" max="1" width="128.00390625" style="14" bestFit="1" customWidth="1"/>
    <col min="2" max="16384" width="9.00390625" style="14" customWidth="1"/>
  </cols>
  <sheetData>
    <row r="2" ht="15.75">
      <c r="A2" s="13" t="s">
        <v>57</v>
      </c>
    </row>
    <row r="3" ht="15.75">
      <c r="A3" s="13" t="s">
        <v>59</v>
      </c>
    </row>
    <row r="4" ht="15.75">
      <c r="A4" s="13" t="s">
        <v>60</v>
      </c>
    </row>
    <row r="5" ht="15.75">
      <c r="A5" s="15" t="s">
        <v>58</v>
      </c>
    </row>
    <row r="6" ht="15.75">
      <c r="A6" s="13" t="s">
        <v>61</v>
      </c>
    </row>
  </sheetData>
  <sheetProtection password="C74F" sheet="1" objects="1" scenarios="1"/>
  <hyperlinks>
    <hyperlink ref="A5" r:id="rId1" display="mailto:clovis@cqd.com.br"/>
  </hyperlinks>
  <printOptions/>
  <pageMargins left="0.787401575" right="0.787401575" top="0.984251969" bottom="0.984251969" header="0.492125985" footer="0.49212598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2:A8"/>
  <sheetViews>
    <sheetView showGridLines="0" showRowColHeaders="0" zoomScalePageLayoutView="0" workbookViewId="0" topLeftCell="A1">
      <pane ySplit="8" topLeftCell="A27" activePane="bottomLeft" state="frozen"/>
      <selection pane="topLeft" activeCell="A56" sqref="A56"/>
      <selection pane="bottomLeft" activeCell="A56" sqref="A56"/>
    </sheetView>
  </sheetViews>
  <sheetFormatPr defaultColWidth="9.00390625" defaultRowHeight="15.75"/>
  <cols>
    <col min="1" max="1" width="120.50390625" style="13" customWidth="1"/>
    <col min="2" max="16384" width="9.00390625" style="13" customWidth="1"/>
  </cols>
  <sheetData>
    <row r="2" ht="15.75">
      <c r="A2" s="13" t="s">
        <v>65</v>
      </c>
    </row>
    <row r="4" ht="15.75">
      <c r="A4" s="13" t="s">
        <v>66</v>
      </c>
    </row>
    <row r="5" ht="15.75">
      <c r="A5" s="13" t="s">
        <v>62</v>
      </c>
    </row>
    <row r="6" ht="15.75">
      <c r="A6" s="13" t="s">
        <v>64</v>
      </c>
    </row>
    <row r="7" ht="15.75">
      <c r="A7" s="13" t="s">
        <v>67</v>
      </c>
    </row>
    <row r="8" ht="15.75">
      <c r="A8" s="13" t="s">
        <v>63</v>
      </c>
    </row>
  </sheetData>
  <sheetProtection password="C74F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B2:I26"/>
  <sheetViews>
    <sheetView showGridLines="0" showRowColHeaders="0" tabSelected="1" zoomScalePageLayoutView="0" workbookViewId="0" topLeftCell="A1">
      <selection activeCell="L11" sqref="L11"/>
    </sheetView>
  </sheetViews>
  <sheetFormatPr defaultColWidth="11.00390625" defaultRowHeight="15.75"/>
  <cols>
    <col min="1" max="1" width="3.375" style="16" customWidth="1"/>
    <col min="2" max="2" width="20.875" style="16" customWidth="1"/>
    <col min="3" max="3" width="11.00390625" style="16" customWidth="1"/>
    <col min="4" max="4" width="3.25390625" style="17" customWidth="1"/>
    <col min="5" max="5" width="21.75390625" style="16" customWidth="1"/>
    <col min="6" max="6" width="9.25390625" style="16" customWidth="1"/>
    <col min="7" max="7" width="3.00390625" style="18" customWidth="1"/>
    <col min="8" max="8" width="31.00390625" style="18" customWidth="1"/>
    <col min="9" max="9" width="14.00390625" style="18" customWidth="1"/>
    <col min="10" max="10" width="11.00390625" style="18" customWidth="1"/>
    <col min="11" max="16384" width="11.00390625" style="16" customWidth="1"/>
  </cols>
  <sheetData>
    <row r="1" ht="15" customHeight="1" thickBot="1"/>
    <row r="2" spans="2:9" ht="15" customHeight="1">
      <c r="B2" s="66" t="s">
        <v>33</v>
      </c>
      <c r="C2" s="67"/>
      <c r="D2" s="67"/>
      <c r="E2" s="67"/>
      <c r="F2" s="68"/>
      <c r="H2" s="62" t="s">
        <v>55</v>
      </c>
      <c r="I2" s="19" t="s">
        <v>19</v>
      </c>
    </row>
    <row r="3" spans="2:9" ht="15" customHeight="1" thickBot="1">
      <c r="B3" s="69" t="s">
        <v>16</v>
      </c>
      <c r="C3" s="70"/>
      <c r="D3" s="70"/>
      <c r="E3" s="70"/>
      <c r="F3" s="71"/>
      <c r="H3" s="63"/>
      <c r="I3" s="20" t="s">
        <v>53</v>
      </c>
    </row>
    <row r="4" spans="2:9" ht="15" customHeight="1">
      <c r="B4" s="21" t="s">
        <v>14</v>
      </c>
      <c r="C4" s="77"/>
      <c r="D4" s="77"/>
      <c r="E4" s="77"/>
      <c r="F4" s="78"/>
      <c r="H4" s="23" t="s">
        <v>40</v>
      </c>
      <c r="I4" s="24" t="s">
        <v>43</v>
      </c>
    </row>
    <row r="5" spans="2:9" ht="15" customHeight="1">
      <c r="B5" s="25" t="s">
        <v>18</v>
      </c>
      <c r="C5" s="75" t="s">
        <v>68</v>
      </c>
      <c r="D5" s="26"/>
      <c r="E5" s="26"/>
      <c r="F5" s="27"/>
      <c r="H5" s="28" t="s">
        <v>20</v>
      </c>
      <c r="I5" s="29" t="s">
        <v>44</v>
      </c>
    </row>
    <row r="6" spans="2:9" ht="21.75" customHeight="1" thickBot="1">
      <c r="B6" s="25" t="s">
        <v>15</v>
      </c>
      <c r="C6" s="76" t="s">
        <v>54</v>
      </c>
      <c r="D6" s="26"/>
      <c r="E6" s="26"/>
      <c r="F6" s="27"/>
      <c r="H6" s="28" t="s">
        <v>35</v>
      </c>
      <c r="I6" s="29">
        <v>0.005</v>
      </c>
    </row>
    <row r="7" spans="2:9" ht="15" customHeight="1">
      <c r="B7" s="30" t="s">
        <v>6</v>
      </c>
      <c r="C7" s="31"/>
      <c r="D7" s="32"/>
      <c r="E7" s="33" t="s">
        <v>5</v>
      </c>
      <c r="F7" s="22"/>
      <c r="H7" s="28" t="s">
        <v>21</v>
      </c>
      <c r="I7" s="29">
        <v>0.015</v>
      </c>
    </row>
    <row r="8" spans="2:9" ht="15" customHeight="1">
      <c r="B8" s="34" t="s">
        <v>8</v>
      </c>
      <c r="C8" s="7">
        <v>1800</v>
      </c>
      <c r="D8" s="35"/>
      <c r="E8" s="35" t="s">
        <v>28</v>
      </c>
      <c r="F8" s="8">
        <v>1000</v>
      </c>
      <c r="G8" s="36"/>
      <c r="H8" s="28" t="s">
        <v>42</v>
      </c>
      <c r="I8" s="29" t="s">
        <v>45</v>
      </c>
    </row>
    <row r="9" spans="2:9" ht="15" customHeight="1">
      <c r="B9" s="34" t="s">
        <v>1</v>
      </c>
      <c r="C9" s="7">
        <v>20</v>
      </c>
      <c r="D9" s="35"/>
      <c r="E9" s="35" t="s">
        <v>30</v>
      </c>
      <c r="F9" s="9">
        <v>0.046</v>
      </c>
      <c r="H9" s="28" t="s">
        <v>41</v>
      </c>
      <c r="I9" s="29">
        <v>0.015</v>
      </c>
    </row>
    <row r="10" spans="2:9" ht="15" customHeight="1" thickBot="1">
      <c r="B10" s="37"/>
      <c r="C10" s="38"/>
      <c r="D10" s="35"/>
      <c r="E10" s="35" t="s">
        <v>29</v>
      </c>
      <c r="F10" s="3">
        <f>RUG/D/25.4</f>
        <v>0.0002472497460455351</v>
      </c>
      <c r="G10" s="39"/>
      <c r="H10" s="28" t="s">
        <v>38</v>
      </c>
      <c r="I10" s="29">
        <v>0.046</v>
      </c>
    </row>
    <row r="11" spans="2:9" ht="15" customHeight="1">
      <c r="B11" s="72" t="s">
        <v>7</v>
      </c>
      <c r="C11" s="73"/>
      <c r="D11" s="73"/>
      <c r="E11" s="73"/>
      <c r="F11" s="74"/>
      <c r="H11" s="28" t="s">
        <v>22</v>
      </c>
      <c r="I11" s="29">
        <v>0.15</v>
      </c>
    </row>
    <row r="12" spans="2:9" ht="15" customHeight="1">
      <c r="B12" s="40" t="s">
        <v>10</v>
      </c>
      <c r="C12" s="10">
        <v>100</v>
      </c>
      <c r="D12" s="41"/>
      <c r="E12" s="42" t="s">
        <v>11</v>
      </c>
      <c r="F12" s="4">
        <f>+(Dens/10000)*Fator_de_atrito*(Leq/(D*0.0254))*(V*V/(2*9.807))</f>
        <v>1.4107880198957286</v>
      </c>
      <c r="H12" s="28" t="s">
        <v>36</v>
      </c>
      <c r="I12" s="29" t="s">
        <v>46</v>
      </c>
    </row>
    <row r="13" spans="2:9" ht="15" customHeight="1">
      <c r="B13" s="43" t="s">
        <v>32</v>
      </c>
      <c r="C13" s="11">
        <v>7.324673335412505</v>
      </c>
      <c r="D13" s="41"/>
      <c r="E13" s="42" t="s">
        <v>3</v>
      </c>
      <c r="F13" s="4">
        <f>10*Delta_P</f>
        <v>14.107880198957286</v>
      </c>
      <c r="H13" s="28" t="s">
        <v>34</v>
      </c>
      <c r="I13" s="29" t="s">
        <v>47</v>
      </c>
    </row>
    <row r="14" spans="2:9" ht="15" customHeight="1">
      <c r="B14" s="44" t="s">
        <v>0</v>
      </c>
      <c r="C14" s="1">
        <f>IF((Re-2100)&gt;0,F,64/Re)</f>
        <v>0.02739366122787122</v>
      </c>
      <c r="D14" s="41"/>
      <c r="E14" s="45" t="s">
        <v>4</v>
      </c>
      <c r="F14" s="5">
        <f>4*Q/(3600*PI()*(D*0.0254)^2)</f>
        <v>1.0217947404962078</v>
      </c>
      <c r="H14" s="28" t="s">
        <v>39</v>
      </c>
      <c r="I14" s="29" t="s">
        <v>48</v>
      </c>
    </row>
    <row r="15" spans="2:9" ht="15" customHeight="1" thickBot="1">
      <c r="B15" s="46" t="s">
        <v>12</v>
      </c>
      <c r="C15" s="2">
        <f>Dens*V*D*0.0254/(Visc*0.001)</f>
        <v>17109.138809288135</v>
      </c>
      <c r="D15" s="47"/>
      <c r="E15" s="47" t="s">
        <v>13</v>
      </c>
      <c r="F15" s="6" t="str">
        <f>IF(Re&gt;4000,"Turbulento",IF(Re&lt;=2100,"Laminar","Transição"))</f>
        <v>Turbulento</v>
      </c>
      <c r="H15" s="28" t="s">
        <v>37</v>
      </c>
      <c r="I15" s="29" t="s">
        <v>49</v>
      </c>
    </row>
    <row r="16" spans="2:9" ht="15" customHeight="1">
      <c r="B16" s="30" t="s">
        <v>17</v>
      </c>
      <c r="C16" s="38"/>
      <c r="D16" s="48"/>
      <c r="E16" s="38"/>
      <c r="F16" s="49"/>
      <c r="H16" s="28" t="s">
        <v>23</v>
      </c>
      <c r="I16" s="29">
        <v>0.3</v>
      </c>
    </row>
    <row r="17" spans="2:9" ht="15" customHeight="1">
      <c r="B17" s="37"/>
      <c r="C17" s="38"/>
      <c r="D17" s="48"/>
      <c r="E17" s="38"/>
      <c r="F17" s="50">
        <f>1/(A-(B-A)^2/(CC-2*B+A))^2</f>
        <v>0.02739366122787122</v>
      </c>
      <c r="H17" s="28" t="s">
        <v>24</v>
      </c>
      <c r="I17" s="29" t="s">
        <v>50</v>
      </c>
    </row>
    <row r="18" spans="2:9" ht="15" customHeight="1">
      <c r="B18" s="37"/>
      <c r="C18" s="38"/>
      <c r="D18" s="48"/>
      <c r="E18" s="38"/>
      <c r="F18" s="51"/>
      <c r="H18" s="28" t="s">
        <v>25</v>
      </c>
      <c r="I18" s="29" t="s">
        <v>51</v>
      </c>
    </row>
    <row r="19" spans="2:9" ht="15" customHeight="1">
      <c r="B19" s="37"/>
      <c r="C19" s="38"/>
      <c r="D19" s="48"/>
      <c r="E19" s="38"/>
      <c r="F19" s="3">
        <f>-2*LOG(ER/3.715+12/Re)</f>
        <v>6.229352223598291</v>
      </c>
      <c r="H19" s="28" t="s">
        <v>26</v>
      </c>
      <c r="I19" s="29" t="s">
        <v>52</v>
      </c>
    </row>
    <row r="20" spans="2:9" ht="15" customHeight="1">
      <c r="B20" s="37"/>
      <c r="C20" s="38"/>
      <c r="D20" s="48"/>
      <c r="E20" s="38"/>
      <c r="F20" s="51"/>
      <c r="H20" s="28" t="s">
        <v>27</v>
      </c>
      <c r="I20" s="29">
        <v>5</v>
      </c>
    </row>
    <row r="21" spans="2:8" ht="15" customHeight="1">
      <c r="B21" s="37"/>
      <c r="C21" s="38"/>
      <c r="D21" s="48"/>
      <c r="E21" s="38"/>
      <c r="F21" s="3">
        <f>-2*LOG(ER/3.715+2.51*A/Re)</f>
        <v>6.017164213230239</v>
      </c>
      <c r="H21" s="52">
        <f>ABS(I22^2-Delta_P^2)</f>
        <v>1.7403228370813106</v>
      </c>
    </row>
    <row r="22" spans="2:9" ht="15" customHeight="1">
      <c r="B22" s="37"/>
      <c r="C22" s="38"/>
      <c r="D22" s="48"/>
      <c r="E22" s="38"/>
      <c r="F22" s="51"/>
      <c r="H22" s="53" t="s">
        <v>56</v>
      </c>
      <c r="I22" s="12">
        <v>0.5</v>
      </c>
    </row>
    <row r="23" spans="2:6" ht="15" customHeight="1">
      <c r="B23" s="64" t="s">
        <v>31</v>
      </c>
      <c r="C23" s="65"/>
      <c r="D23" s="48"/>
      <c r="E23" s="38"/>
      <c r="F23" s="3">
        <f>-2*LOG(ER/3.715+2.51*B/Re)</f>
        <v>6.045189516002246</v>
      </c>
    </row>
    <row r="24" spans="2:6" ht="15" customHeight="1" thickBot="1">
      <c r="B24" s="37"/>
      <c r="C24" s="38"/>
      <c r="D24" s="48"/>
      <c r="E24" s="38"/>
      <c r="F24" s="49"/>
    </row>
    <row r="25" spans="2:6" ht="15" customHeight="1">
      <c r="B25" s="54" t="s">
        <v>2</v>
      </c>
      <c r="C25" s="55"/>
      <c r="D25" s="56"/>
      <c r="E25" s="55"/>
      <c r="F25" s="57"/>
    </row>
    <row r="26" spans="2:6" ht="15" customHeight="1" thickBot="1">
      <c r="B26" s="58" t="s">
        <v>9</v>
      </c>
      <c r="C26" s="59"/>
      <c r="D26" s="60"/>
      <c r="E26" s="59"/>
      <c r="F26" s="61"/>
    </row>
  </sheetData>
  <sheetProtection password="C74F" sheet="1" objects="1" scenarios="1"/>
  <mergeCells count="6">
    <mergeCell ref="H2:H3"/>
    <mergeCell ref="B23:C23"/>
    <mergeCell ref="B2:F2"/>
    <mergeCell ref="B3:F3"/>
    <mergeCell ref="B11:F11"/>
    <mergeCell ref="C4:F4"/>
  </mergeCells>
  <printOptions/>
  <pageMargins left="0.58" right="0.42" top="1.13" bottom="0.984251969" header="0.49" footer="0.492125985"/>
  <pageSetup horizontalDpi="360" verticalDpi="360" orientation="portrait" paperSize="9" r:id="rId10"/>
  <drawing r:id="rId9"/>
  <legacyDrawing r:id="rId8"/>
  <oleObjects>
    <oleObject progId="Equation.2" shapeId="770160" r:id="rId2"/>
    <oleObject progId="Equation.2" shapeId="746353" r:id="rId3"/>
    <oleObject progId="Equation.3" shapeId="753881" r:id="rId4"/>
    <oleObject progId="Equation.3" shapeId="328330" r:id="rId5"/>
    <oleObject progId="Equation.3" shapeId="360352" r:id="rId6"/>
    <oleObject progId="Equation.3" shapeId="37528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Perda de carga em tubulações</dc:title>
  <dc:subject>Mecânica dos fluidos</dc:subject>
  <dc:creator>Clovis Sawaia Tofik</dc:creator>
  <cp:keywords/>
  <dc:description/>
  <cp:lastModifiedBy>Clovis</cp:lastModifiedBy>
  <cp:lastPrinted>2006-12-28T17:47:26Z</cp:lastPrinted>
  <dcterms:created xsi:type="dcterms:W3CDTF">1998-08-07T13:29:11Z</dcterms:created>
  <dcterms:modified xsi:type="dcterms:W3CDTF">2017-12-27T14:08:26Z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